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5" windowWidth="9300" windowHeight="23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3" i="1" l="1"/>
  <c r="G33" i="1" l="1"/>
  <c r="G32" i="1"/>
  <c r="G30" i="1"/>
  <c r="G37" i="1"/>
  <c r="J30" i="1" l="1"/>
  <c r="J27" i="1"/>
  <c r="J22" i="1"/>
  <c r="J19" i="1"/>
  <c r="J16" i="1"/>
  <c r="J13" i="1"/>
  <c r="I49" i="1" l="1"/>
  <c r="I48" i="1"/>
  <c r="I45" i="1"/>
  <c r="I41" i="1"/>
  <c r="I40" i="1"/>
  <c r="G49" i="1"/>
  <c r="G48" i="1"/>
  <c r="I44" i="1" s="1"/>
  <c r="G47" i="1"/>
  <c r="G45" i="1"/>
  <c r="G44" i="1"/>
  <c r="G40" i="1"/>
  <c r="G43" i="1"/>
  <c r="G41" i="1"/>
  <c r="G39" i="1"/>
  <c r="E30" i="1"/>
  <c r="E33" i="1" s="1"/>
  <c r="E22" i="1"/>
  <c r="G20" i="1"/>
  <c r="G19" i="1"/>
  <c r="F20" i="1"/>
  <c r="F19" i="1"/>
  <c r="E20" i="1"/>
  <c r="E19" i="1"/>
  <c r="E24" i="1" s="1"/>
  <c r="G17" i="1"/>
  <c r="G16" i="1"/>
  <c r="F17" i="1"/>
  <c r="F16" i="1"/>
  <c r="E17" i="1"/>
  <c r="E16" i="1"/>
  <c r="G14" i="1"/>
  <c r="F13" i="1"/>
  <c r="E13" i="1"/>
  <c r="G8" i="1"/>
  <c r="F8" i="1"/>
  <c r="F14" i="1" s="1"/>
  <c r="E8" i="1"/>
  <c r="E14" i="1" s="1"/>
  <c r="E25" i="1" l="1"/>
  <c r="E32" i="1"/>
</calcChain>
</file>

<file path=xl/sharedStrings.xml><?xml version="1.0" encoding="utf-8"?>
<sst xmlns="http://schemas.openxmlformats.org/spreadsheetml/2006/main" count="72" uniqueCount="45">
  <si>
    <t>kWh</t>
  </si>
  <si>
    <t>CO2</t>
  </si>
  <si>
    <t>SO2</t>
  </si>
  <si>
    <t>Emissionsfaktoren Durchschn. Kraftwerke g/kWh</t>
  </si>
  <si>
    <t>Emisssionsfaktoren verdrängt (nur nichterneuerb)</t>
  </si>
  <si>
    <t>zu ersetzende Strommenge</t>
  </si>
  <si>
    <t>kWh Strom</t>
  </si>
  <si>
    <t xml:space="preserve">Fall A 1 </t>
  </si>
  <si>
    <t>Fall A 2</t>
  </si>
  <si>
    <t>Fall A 3</t>
  </si>
  <si>
    <t>Industrie</t>
  </si>
  <si>
    <t>Entlastung</t>
  </si>
  <si>
    <t>Bilanz</t>
  </si>
  <si>
    <t>kWh Erdgas</t>
  </si>
  <si>
    <t>Fall  A 4</t>
  </si>
  <si>
    <t>Verkehr</t>
  </si>
  <si>
    <t>Entlastung  Benzin / Diesel</t>
  </si>
  <si>
    <t>5MW</t>
  </si>
  <si>
    <t>Leistung</t>
  </si>
  <si>
    <t>zusätzliche Anlagenzahl zum Ausgleich der Verluste</t>
  </si>
  <si>
    <t>Zusätzliche Strommenge zum Ausgleich der Verluste</t>
  </si>
  <si>
    <t>Einzusetzender Strom für Speicherung Wasserstoff opimistisch:</t>
  </si>
  <si>
    <t>Einzusetzender Strom für Speicherung Wasserstoff Fall A2:</t>
  </si>
  <si>
    <t>Einzusetzender Strom Speicherung in Skandinavien</t>
  </si>
  <si>
    <t>Vielfaches der</t>
  </si>
  <si>
    <t>Skandinavien-Variante</t>
  </si>
  <si>
    <t>kWh B / D</t>
  </si>
  <si>
    <t>t CO2</t>
  </si>
  <si>
    <t>t SO2</t>
  </si>
  <si>
    <t xml:space="preserve"> </t>
  </si>
  <si>
    <t xml:space="preserve">  </t>
  </si>
  <si>
    <t>gering / Gas</t>
  </si>
  <si>
    <t>&gt; 4,5</t>
  </si>
  <si>
    <t>&gt; 6</t>
  </si>
  <si>
    <t xml:space="preserve">gering </t>
  </si>
  <si>
    <t>&gt; 3</t>
  </si>
  <si>
    <t>&gt; 4</t>
  </si>
  <si>
    <t xml:space="preserve">Fall B: Zukunft 100 % erneuerbare Energien </t>
  </si>
  <si>
    <t>75% nichterneuerbarer Strom</t>
  </si>
  <si>
    <t>100% nichterneuerbarer Strom</t>
  </si>
  <si>
    <t>Dampfreformer Erdgas</t>
  </si>
  <si>
    <t>t NOx</t>
  </si>
  <si>
    <t>Emissionsfaktor NOx Verkehr g / kWh Endenergie / Brennstoff</t>
  </si>
  <si>
    <t>NOx</t>
  </si>
  <si>
    <t>Emissionsrechnung  WKA  Wasserstoff im Vergleich zu Alternativen Beispiel: 5 MW Anlage mit 2000 Vollbenutzungsstunden 10 Mio. kWh Strom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</si>
</sst>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H3" sqref="H3"/>
    </sheetView>
  </sheetViews>
  <sheetFormatPr baseColWidth="10" defaultRowHeight="15" x14ac:dyDescent="0.25"/>
  <cols>
    <col min="5" max="6" width="11" bestFit="1" customWidth="1"/>
    <col min="7" max="7" width="18.42578125" bestFit="1" customWidth="1"/>
    <col min="8" max="8" width="11" bestFit="1" customWidth="1"/>
  </cols>
  <sheetData>
    <row r="1" spans="1:10" ht="14.45" x14ac:dyDescent="0.35">
      <c r="A1" s="3" t="s">
        <v>44</v>
      </c>
    </row>
    <row r="4" spans="1:10" ht="14.45" x14ac:dyDescent="0.35">
      <c r="A4">
        <v>10000000</v>
      </c>
      <c r="B4" t="s">
        <v>0</v>
      </c>
    </row>
    <row r="5" spans="1:10" x14ac:dyDescent="0.25">
      <c r="E5" s="2" t="s">
        <v>1</v>
      </c>
      <c r="F5" s="2" t="s">
        <v>2</v>
      </c>
      <c r="G5" s="2" t="s">
        <v>43</v>
      </c>
      <c r="H5" s="2" t="s">
        <v>29</v>
      </c>
      <c r="J5" t="s">
        <v>5</v>
      </c>
    </row>
    <row r="6" spans="1:10" x14ac:dyDescent="0.25">
      <c r="A6" t="s">
        <v>3</v>
      </c>
      <c r="E6" s="1">
        <v>576</v>
      </c>
      <c r="F6" s="1">
        <v>0.33600000000000002</v>
      </c>
      <c r="G6" s="1">
        <v>0.49</v>
      </c>
      <c r="H6" s="1" t="s">
        <v>29</v>
      </c>
      <c r="J6" t="s">
        <v>6</v>
      </c>
    </row>
    <row r="7" spans="1:10" x14ac:dyDescent="0.25">
      <c r="E7" s="1"/>
      <c r="F7" s="1"/>
      <c r="G7" s="1"/>
      <c r="H7" s="1"/>
    </row>
    <row r="8" spans="1:10" x14ac:dyDescent="0.25">
      <c r="A8" t="s">
        <v>4</v>
      </c>
      <c r="E8" s="1">
        <f>E6/0.75</f>
        <v>768</v>
      </c>
      <c r="F8" s="1">
        <f>F6/0.75</f>
        <v>0.44800000000000001</v>
      </c>
      <c r="G8" s="1">
        <f>G6/0.75</f>
        <v>0.65333333333333332</v>
      </c>
      <c r="H8" s="1" t="s">
        <v>29</v>
      </c>
    </row>
    <row r="9" spans="1:10" x14ac:dyDescent="0.25">
      <c r="E9" s="1"/>
      <c r="F9" s="1"/>
      <c r="G9" s="1"/>
      <c r="H9" s="1"/>
    </row>
    <row r="10" spans="1:10" x14ac:dyDescent="0.25">
      <c r="A10" t="s">
        <v>42</v>
      </c>
      <c r="E10" s="1"/>
      <c r="F10" s="1"/>
      <c r="G10" s="1">
        <v>0.32</v>
      </c>
      <c r="H10" s="1"/>
    </row>
    <row r="11" spans="1:10" x14ac:dyDescent="0.25">
      <c r="E11" s="1"/>
      <c r="F11" s="1"/>
      <c r="G11" s="1"/>
      <c r="H11" s="1"/>
    </row>
    <row r="12" spans="1:10" x14ac:dyDescent="0.25">
      <c r="E12" s="4" t="s">
        <v>27</v>
      </c>
      <c r="F12" s="4" t="s">
        <v>28</v>
      </c>
      <c r="G12" s="4" t="s">
        <v>41</v>
      </c>
      <c r="H12" s="4" t="s">
        <v>30</v>
      </c>
    </row>
    <row r="13" spans="1:10" x14ac:dyDescent="0.25">
      <c r="A13" t="s">
        <v>7</v>
      </c>
      <c r="B13" t="s">
        <v>38</v>
      </c>
      <c r="E13" s="1">
        <f>J13*E6/1000000</f>
        <v>3686.4</v>
      </c>
      <c r="F13" s="1">
        <f>J13*F6/1000000</f>
        <v>2.1503999999999999</v>
      </c>
      <c r="G13" s="1">
        <f>J13*G6/1000000</f>
        <v>3.1360000000000001</v>
      </c>
      <c r="H13" s="1" t="s">
        <v>29</v>
      </c>
      <c r="J13">
        <f>A4*0.64</f>
        <v>6400000</v>
      </c>
    </row>
    <row r="14" spans="1:10" x14ac:dyDescent="0.25">
      <c r="B14" t="s">
        <v>39</v>
      </c>
      <c r="E14" s="1">
        <f>J13*E8/1000000</f>
        <v>4915.2</v>
      </c>
      <c r="F14" s="1">
        <f>J13*F8/1000000</f>
        <v>2.8672</v>
      </c>
      <c r="G14" s="1">
        <f>J13*G8/1000000</f>
        <v>4.1813333333333338</v>
      </c>
      <c r="H14" s="1" t="s">
        <v>29</v>
      </c>
    </row>
    <row r="15" spans="1:10" x14ac:dyDescent="0.25">
      <c r="E15" s="1"/>
      <c r="F15" s="1"/>
      <c r="G15" s="1"/>
      <c r="H15" s="1"/>
    </row>
    <row r="16" spans="1:10" x14ac:dyDescent="0.25">
      <c r="A16" t="s">
        <v>8</v>
      </c>
      <c r="B16" t="s">
        <v>38</v>
      </c>
      <c r="E16" s="1">
        <f>J16*E6/1000000</f>
        <v>4193.28</v>
      </c>
      <c r="F16" s="1">
        <f>J16*F6/1000000</f>
        <v>2.4460799999999998</v>
      </c>
      <c r="G16" s="1">
        <f>J16*G6/1000000</f>
        <v>3.5672000000000001</v>
      </c>
      <c r="H16" s="1" t="s">
        <v>29</v>
      </c>
      <c r="J16">
        <f>A4*0.728</f>
        <v>7280000</v>
      </c>
    </row>
    <row r="17" spans="1:11" x14ac:dyDescent="0.25">
      <c r="B17" t="s">
        <v>39</v>
      </c>
      <c r="E17" s="1">
        <f>J16*E8/1000000</f>
        <v>5591.04</v>
      </c>
      <c r="F17" s="1">
        <f>J16*F8/1000000</f>
        <v>3.2614399999999999</v>
      </c>
      <c r="G17" s="1">
        <f>J16*G8/1000000</f>
        <v>4.7562666666666669</v>
      </c>
      <c r="H17" s="1" t="s">
        <v>29</v>
      </c>
    </row>
    <row r="18" spans="1:11" x14ac:dyDescent="0.25">
      <c r="E18" s="1"/>
      <c r="F18" s="1"/>
      <c r="G18" s="1"/>
      <c r="H18" s="1"/>
    </row>
    <row r="19" spans="1:11" x14ac:dyDescent="0.25">
      <c r="A19" t="s">
        <v>9</v>
      </c>
      <c r="B19" t="s">
        <v>38</v>
      </c>
      <c r="E19" s="1">
        <f>J19*E6/1000000</f>
        <v>5587.2</v>
      </c>
      <c r="F19" s="1">
        <f>J19*F6/1000000</f>
        <v>3.2591999999999999</v>
      </c>
      <c r="G19" s="1">
        <f>J19*G6/1000000</f>
        <v>4.7530000000000001</v>
      </c>
      <c r="H19" s="1" t="s">
        <v>29</v>
      </c>
      <c r="J19">
        <f>A4*0.97</f>
        <v>9700000</v>
      </c>
    </row>
    <row r="20" spans="1:11" x14ac:dyDescent="0.25">
      <c r="A20" t="s">
        <v>10</v>
      </c>
      <c r="B20" t="s">
        <v>39</v>
      </c>
      <c r="E20" s="1">
        <f>J19*E8/1000000</f>
        <v>7449.6</v>
      </c>
      <c r="F20" s="1">
        <f>J19*F8/1000000</f>
        <v>4.3456000000000001</v>
      </c>
      <c r="G20" s="1">
        <f>J19*G8/1000000</f>
        <v>6.3373333333333326</v>
      </c>
      <c r="H20" s="1" t="s">
        <v>29</v>
      </c>
    </row>
    <row r="21" spans="1:11" x14ac:dyDescent="0.25">
      <c r="E21" s="1"/>
      <c r="F21" s="1"/>
      <c r="G21" s="1"/>
      <c r="H21" s="1"/>
    </row>
    <row r="22" spans="1:11" x14ac:dyDescent="0.25">
      <c r="A22" t="s">
        <v>11</v>
      </c>
      <c r="B22" t="s">
        <v>40</v>
      </c>
      <c r="E22" s="1">
        <f>J22*202/1000000</f>
        <v>1696.8</v>
      </c>
      <c r="F22" s="1" t="s">
        <v>31</v>
      </c>
      <c r="G22" s="1" t="s">
        <v>31</v>
      </c>
      <c r="H22" s="1"/>
      <c r="J22">
        <f>A4*0.84</f>
        <v>8400000</v>
      </c>
      <c r="K22" t="s">
        <v>13</v>
      </c>
    </row>
    <row r="23" spans="1:11" x14ac:dyDescent="0.25">
      <c r="E23" s="1"/>
      <c r="F23" s="1"/>
      <c r="G23" s="1"/>
      <c r="H23" s="1"/>
    </row>
    <row r="24" spans="1:11" x14ac:dyDescent="0.25">
      <c r="A24" t="s">
        <v>12</v>
      </c>
      <c r="B24" t="s">
        <v>38</v>
      </c>
      <c r="E24" s="1">
        <f>E19-E22</f>
        <v>3890.3999999999996</v>
      </c>
      <c r="F24" s="1">
        <v>3.2</v>
      </c>
      <c r="G24" s="4" t="s">
        <v>32</v>
      </c>
      <c r="H24" s="1"/>
    </row>
    <row r="25" spans="1:11" x14ac:dyDescent="0.25">
      <c r="B25" t="s">
        <v>39</v>
      </c>
      <c r="E25" s="1">
        <f>E20-E22</f>
        <v>5752.8</v>
      </c>
      <c r="F25" s="1">
        <v>4.3</v>
      </c>
      <c r="G25" s="4" t="s">
        <v>33</v>
      </c>
      <c r="H25" s="1"/>
    </row>
    <row r="26" spans="1:11" x14ac:dyDescent="0.25">
      <c r="E26" s="1"/>
      <c r="F26" s="1"/>
      <c r="G26" s="1"/>
      <c r="H26" s="1"/>
    </row>
    <row r="27" spans="1:11" x14ac:dyDescent="0.25">
      <c r="A27" t="s">
        <v>14</v>
      </c>
      <c r="B27" t="s">
        <v>38</v>
      </c>
      <c r="E27" s="1">
        <v>5587.2</v>
      </c>
      <c r="F27" s="1">
        <v>3.2591999999999999</v>
      </c>
      <c r="G27" s="1">
        <v>4.7530000000000001</v>
      </c>
      <c r="H27" s="1" t="s">
        <v>29</v>
      </c>
      <c r="J27">
        <f>A4*0.97</f>
        <v>9700000</v>
      </c>
    </row>
    <row r="28" spans="1:11" x14ac:dyDescent="0.25">
      <c r="A28" t="s">
        <v>15</v>
      </c>
      <c r="B28" t="s">
        <v>39</v>
      </c>
      <c r="E28" s="1">
        <v>7449.6</v>
      </c>
      <c r="F28" s="1">
        <v>4.3456000000000001</v>
      </c>
      <c r="G28" s="1">
        <v>6.3373333333333326</v>
      </c>
      <c r="H28" s="1" t="s">
        <v>29</v>
      </c>
    </row>
    <row r="29" spans="1:11" x14ac:dyDescent="0.25">
      <c r="E29" s="1"/>
      <c r="F29" s="1"/>
      <c r="G29" s="1"/>
      <c r="H29" s="1"/>
    </row>
    <row r="30" spans="1:11" x14ac:dyDescent="0.25">
      <c r="A30" t="s">
        <v>16</v>
      </c>
      <c r="E30" s="1">
        <f>J30*280/1000000</f>
        <v>2016</v>
      </c>
      <c r="F30" s="4" t="s">
        <v>34</v>
      </c>
      <c r="G30" s="1">
        <f>J30*G10/1000000</f>
        <v>2.3039999999999998</v>
      </c>
      <c r="H30" s="1"/>
      <c r="J30">
        <f>A4*0.72</f>
        <v>7200000</v>
      </c>
      <c r="K30" t="s">
        <v>26</v>
      </c>
    </row>
    <row r="31" spans="1:11" x14ac:dyDescent="0.25">
      <c r="E31" s="1"/>
      <c r="F31" s="1"/>
      <c r="G31" s="1"/>
      <c r="H31" s="1"/>
    </row>
    <row r="32" spans="1:11" x14ac:dyDescent="0.25">
      <c r="A32" t="s">
        <v>12</v>
      </c>
      <c r="B32" t="s">
        <v>38</v>
      </c>
      <c r="E32" s="1">
        <f>E27-E30</f>
        <v>3571.2</v>
      </c>
      <c r="F32" s="4" t="s">
        <v>35</v>
      </c>
      <c r="G32" s="1">
        <f>G27-G30</f>
        <v>2.4490000000000003</v>
      </c>
      <c r="H32" s="1"/>
    </row>
    <row r="33" spans="1:9" x14ac:dyDescent="0.25">
      <c r="B33" t="s">
        <v>39</v>
      </c>
      <c r="E33" s="1">
        <f>E28-E30</f>
        <v>5433.6</v>
      </c>
      <c r="F33" s="4" t="s">
        <v>36</v>
      </c>
      <c r="G33" s="1">
        <f>G28-G30</f>
        <v>4.0333333333333332</v>
      </c>
      <c r="H33" s="1"/>
    </row>
    <row r="34" spans="1:9" x14ac:dyDescent="0.25">
      <c r="E34" s="1"/>
      <c r="F34" s="1"/>
      <c r="G34" s="1"/>
      <c r="H34" s="1"/>
    </row>
    <row r="35" spans="1:9" x14ac:dyDescent="0.25">
      <c r="E35" s="1"/>
      <c r="F35" s="1"/>
      <c r="G35" s="1"/>
      <c r="H35" s="1"/>
    </row>
    <row r="36" spans="1:9" x14ac:dyDescent="0.25">
      <c r="E36" s="1" t="s">
        <v>18</v>
      </c>
      <c r="F36" s="1"/>
      <c r="G36" s="1" t="s">
        <v>6</v>
      </c>
      <c r="H36" s="1"/>
      <c r="I36" t="s">
        <v>24</v>
      </c>
    </row>
    <row r="37" spans="1:9" x14ac:dyDescent="0.25">
      <c r="A37" t="s">
        <v>37</v>
      </c>
      <c r="E37" s="1" t="s">
        <v>17</v>
      </c>
      <c r="F37" s="1">
        <v>1</v>
      </c>
      <c r="G37" s="1">
        <f>A4</f>
        <v>10000000</v>
      </c>
      <c r="H37" s="1"/>
      <c r="I37" t="s">
        <v>25</v>
      </c>
    </row>
    <row r="38" spans="1:9" x14ac:dyDescent="0.25">
      <c r="E38" s="1"/>
      <c r="F38" s="1"/>
      <c r="G38" s="1"/>
      <c r="H38" s="1"/>
    </row>
    <row r="39" spans="1:9" x14ac:dyDescent="0.25">
      <c r="A39" t="s">
        <v>21</v>
      </c>
      <c r="E39" s="1"/>
      <c r="F39" s="1"/>
      <c r="G39" s="1">
        <f>G37/0.36</f>
        <v>27777777.77777778</v>
      </c>
      <c r="H39" s="1"/>
    </row>
    <row r="40" spans="1:9" x14ac:dyDescent="0.25">
      <c r="A40" t="s">
        <v>20</v>
      </c>
      <c r="E40" s="1"/>
      <c r="F40" s="1"/>
      <c r="G40" s="1">
        <f>G37/0.36-10000000</f>
        <v>17777777.77777778</v>
      </c>
      <c r="H40" s="1"/>
      <c r="I40" s="1">
        <f>G40/G48</f>
        <v>20.444444444444439</v>
      </c>
    </row>
    <row r="41" spans="1:9" x14ac:dyDescent="0.25">
      <c r="A41" t="s">
        <v>19</v>
      </c>
      <c r="E41" s="1"/>
      <c r="F41" s="1"/>
      <c r="G41" s="1">
        <f>1/0.36-1</f>
        <v>1.7777777777777777</v>
      </c>
      <c r="H41" s="1"/>
      <c r="I41" s="1">
        <f>G41/G49</f>
        <v>20.444444444444457</v>
      </c>
    </row>
    <row r="42" spans="1:9" x14ac:dyDescent="0.25">
      <c r="E42" s="1"/>
      <c r="F42" s="1"/>
      <c r="G42" s="1"/>
      <c r="H42" s="1"/>
      <c r="I42" s="1"/>
    </row>
    <row r="43" spans="1:9" x14ac:dyDescent="0.25">
      <c r="A43" t="s">
        <v>22</v>
      </c>
      <c r="E43" s="1"/>
      <c r="F43" s="1"/>
      <c r="G43" s="1">
        <f>G37/0.272</f>
        <v>36764705.882352941</v>
      </c>
      <c r="H43" s="1"/>
      <c r="I43" s="1"/>
    </row>
    <row r="44" spans="1:9" x14ac:dyDescent="0.25">
      <c r="A44" t="s">
        <v>20</v>
      </c>
      <c r="E44" s="1"/>
      <c r="F44" s="1"/>
      <c r="G44" s="1">
        <f>G37/0.272-10000000</f>
        <v>26764705.882352941</v>
      </c>
      <c r="H44" s="1"/>
      <c r="I44" s="1">
        <f>G44/G48</f>
        <v>30.77941176470587</v>
      </c>
    </row>
    <row r="45" spans="1:9" x14ac:dyDescent="0.25">
      <c r="A45" t="s">
        <v>19</v>
      </c>
      <c r="E45" s="1"/>
      <c r="F45" s="1"/>
      <c r="G45" s="1">
        <f>1/0.272-1</f>
        <v>2.6764705882352939</v>
      </c>
      <c r="H45" s="1"/>
      <c r="I45" s="1">
        <f>G45/G49</f>
        <v>30.779411764705902</v>
      </c>
    </row>
    <row r="46" spans="1:9" x14ac:dyDescent="0.25">
      <c r="E46" s="1"/>
      <c r="F46" s="1"/>
      <c r="G46" s="1"/>
      <c r="H46" s="1"/>
    </row>
    <row r="47" spans="1:9" x14ac:dyDescent="0.25">
      <c r="A47" t="s">
        <v>23</v>
      </c>
      <c r="E47" s="1"/>
      <c r="F47" s="1"/>
      <c r="G47" s="1">
        <f>G37/0.92</f>
        <v>10869565.217391305</v>
      </c>
      <c r="H47" s="1"/>
    </row>
    <row r="48" spans="1:9" x14ac:dyDescent="0.25">
      <c r="A48" t="s">
        <v>20</v>
      </c>
      <c r="E48" s="1"/>
      <c r="F48" s="1"/>
      <c r="G48" s="1">
        <f>G37/0.92-10000000</f>
        <v>869565.21739130467</v>
      </c>
      <c r="H48" s="1"/>
      <c r="I48">
        <f>G48/G48</f>
        <v>1</v>
      </c>
    </row>
    <row r="49" spans="1:9" x14ac:dyDescent="0.25">
      <c r="A49" t="s">
        <v>19</v>
      </c>
      <c r="E49" s="1"/>
      <c r="F49" s="1"/>
      <c r="G49" s="1">
        <f>1/0.92-1</f>
        <v>8.6956521739130377E-2</v>
      </c>
      <c r="H49" s="1"/>
      <c r="I49">
        <f>G49/G49</f>
        <v>1</v>
      </c>
    </row>
  </sheetData>
  <pageMargins left="0.7" right="0.7" top="0.78740157499999996" bottom="0.78740157499999996" header="0.3" footer="0.3"/>
  <pageSetup paperSize="9" scale="9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Euler, Hans-Hartmut (WiMi)</dc:creator>
  <cp:lastModifiedBy>Hartmut Euler</cp:lastModifiedBy>
  <cp:lastPrinted>2013-08-01T12:29:36Z</cp:lastPrinted>
  <dcterms:created xsi:type="dcterms:W3CDTF">2013-07-26T09:09:33Z</dcterms:created>
  <dcterms:modified xsi:type="dcterms:W3CDTF">2013-08-25T21:41:51Z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